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g febr 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<sst xmlns="http://schemas.openxmlformats.org/spreadsheetml/2006/main" count="43" uniqueCount="41">
  <si>
    <t>Nr</t>
  </si>
  <si>
    <t>Furnizori</t>
  </si>
  <si>
    <t>resurse umane</t>
  </si>
  <si>
    <t>CMI Dr. Dabija Maria</t>
  </si>
  <si>
    <t>SCM Procardia</t>
  </si>
  <si>
    <t>TOTAL</t>
  </si>
  <si>
    <t>Nr. puncte</t>
  </si>
  <si>
    <t>Fond alocat</t>
  </si>
  <si>
    <t>resurse tehnice</t>
  </si>
  <si>
    <t>punctaj resurse tehnice</t>
  </si>
  <si>
    <t>val punctului resurse tehnice</t>
  </si>
  <si>
    <t>punctaj resurse umane</t>
  </si>
  <si>
    <t>val punctului resurse umane</t>
  </si>
  <si>
    <t>SC Reszana Center SRL</t>
  </si>
  <si>
    <t>SC Baile Sarate SRL</t>
  </si>
  <si>
    <t>SC San Sylvan SRL</t>
  </si>
  <si>
    <t>SC Dora Medical SRL</t>
  </si>
  <si>
    <t>SC Ralmed Centru Medical SRL</t>
  </si>
  <si>
    <t>SC  Centrul Medical Topmed SRL</t>
  </si>
  <si>
    <t>SC Sorel&amp;Sorela SRL</t>
  </si>
  <si>
    <t>SC Ale Fiziomed Plus SRL</t>
  </si>
  <si>
    <t>50% suma resurse tehnice</t>
  </si>
  <si>
    <t>50% suma resurse umane</t>
  </si>
  <si>
    <t>C.A.S. MUREȘ</t>
  </si>
  <si>
    <t>Spit. Cl. Jud. de Urgență</t>
  </si>
  <si>
    <t>Spit.Or. Dr. Valer Russu Luduș</t>
  </si>
  <si>
    <t>Fundația Rheum- Care</t>
  </si>
  <si>
    <t xml:space="preserve">Punctaj resurse tehnice </t>
  </si>
  <si>
    <t>SC Centrul Medical Salinele Roman SRL</t>
  </si>
  <si>
    <t>RECUPERARE REABILITARE  ÎN AMBULATOR</t>
  </si>
  <si>
    <t>Anexa 2</t>
  </si>
  <si>
    <t>SERVICIUL Decontare Servicii Medicale</t>
  </si>
  <si>
    <t>,</t>
  </si>
  <si>
    <t>SC Dr. Szasz  Rehab Center SRL</t>
  </si>
  <si>
    <t>CA aprobat 396.000,00 lei</t>
  </si>
  <si>
    <t>pentru Acupunctură  3.672,00 lei  1 furnizor 24 pac/lună*153 lei=3.672,00 lei</t>
  </si>
  <si>
    <t xml:space="preserve">  pebtru Recuperare 362.328,00 lei(50% resurse tehnice=196.164,00 lei,50% resurse umane =196.164,00 lei)</t>
  </si>
  <si>
    <t>Buget luna februarie 2020</t>
  </si>
  <si>
    <t>Total suma  februarie 2020</t>
  </si>
  <si>
    <t>Sold disponibil februarie 2020=396.000,00 lei</t>
  </si>
  <si>
    <t>Adresa CNAS P487/22.01.2020</t>
  </si>
</sst>
</file>

<file path=xl/styles.xml><?xml version="1.0" encoding="utf-8"?>
<styleSheet xmlns="http://schemas.openxmlformats.org/spreadsheetml/2006/main">
  <numFmts count="5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l_e_i_-;\-* #,##0.0\ _l_e_i_-;_-* &quot;-&quot;??\ _l_e_i_-;_-@_-"/>
    <numFmt numFmtId="181" formatCode="_-* #,##0\ _l_e_i_-;\-* #,##0\ _l_e_i_-;_-* &quot;-&quot;??\ _l_e_i_-;_-@_-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_(* #,##0.0000_);_(* \(#,##0.0000\);_(* &quot;-&quot;????_);_(@_)"/>
    <numFmt numFmtId="193" formatCode="_(* #,##0.00000_);_(* \(#,##0.00000\);_(* &quot;-&quot;????_);_(@_)"/>
    <numFmt numFmtId="194" formatCode="_(* #,##0.000_);_(* \(#,##0.000\);_(* &quot;-&quot;????_);_(@_)"/>
    <numFmt numFmtId="195" formatCode="_(* #,##0.00_);_(* \(#,##0.00\);_(* &quot;-&quot;????_);_(@_)"/>
    <numFmt numFmtId="196" formatCode="0.000000000"/>
    <numFmt numFmtId="197" formatCode="0.00000000"/>
    <numFmt numFmtId="198" formatCode="0.0000000"/>
    <numFmt numFmtId="199" formatCode="0.0"/>
    <numFmt numFmtId="200" formatCode="_(* #,##0.00000_);_(* \(#,##0.00000\);_(* &quot;-&quot;??_);_(@_)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-* #,##0.0000\ _l_e_i_-;\-* #,##0.0000\ _l_e_i_-;_-* &quot;-&quot;????\ _l_e_i_-;_-@_-"/>
    <numFmt numFmtId="207" formatCode="0.0000000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179" fontId="0" fillId="0" borderId="0" xfId="42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9" fontId="5" fillId="33" borderId="0" xfId="42" applyFont="1" applyFill="1" applyBorder="1" applyAlignment="1">
      <alignment/>
    </xf>
    <xf numFmtId="179" fontId="5" fillId="33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79" fontId="1" fillId="0" borderId="0" xfId="42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9" fontId="1" fillId="0" borderId="11" xfId="0" applyNumberFormat="1" applyFont="1" applyBorder="1" applyAlignment="1">
      <alignment/>
    </xf>
    <xf numFmtId="179" fontId="5" fillId="0" borderId="10" xfId="42" applyFont="1" applyBorder="1" applyAlignment="1">
      <alignment/>
    </xf>
    <xf numFmtId="179" fontId="1" fillId="0" borderId="14" xfId="42" applyFont="1" applyBorder="1" applyAlignment="1">
      <alignment/>
    </xf>
    <xf numFmtId="179" fontId="5" fillId="34" borderId="15" xfId="42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34" borderId="11" xfId="0" applyFont="1" applyFill="1" applyBorder="1" applyAlignment="1">
      <alignment/>
    </xf>
    <xf numFmtId="179" fontId="5" fillId="34" borderId="13" xfId="42" applyFont="1" applyFill="1" applyBorder="1" applyAlignment="1">
      <alignment/>
    </xf>
    <xf numFmtId="179" fontId="5" fillId="34" borderId="13" xfId="0" applyNumberFormat="1" applyFont="1" applyFill="1" applyBorder="1" applyAlignment="1">
      <alignment/>
    </xf>
    <xf numFmtId="179" fontId="1" fillId="34" borderId="16" xfId="42" applyFont="1" applyFill="1" applyBorder="1" applyAlignment="1">
      <alignment/>
    </xf>
    <xf numFmtId="179" fontId="1" fillId="34" borderId="17" xfId="42" applyFont="1" applyFill="1" applyBorder="1" applyAlignment="1">
      <alignment/>
    </xf>
    <xf numFmtId="179" fontId="1" fillId="34" borderId="18" xfId="42" applyFont="1" applyFill="1" applyBorder="1" applyAlignment="1">
      <alignment/>
    </xf>
    <xf numFmtId="179" fontId="5" fillId="34" borderId="19" xfId="42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2" fillId="0" borderId="0" xfId="0" applyFont="1" applyAlignment="1">
      <alignment horizontal="right"/>
    </xf>
    <xf numFmtId="2" fontId="2" fillId="34" borderId="23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179" fontId="5" fillId="34" borderId="26" xfId="42" applyFont="1" applyFill="1" applyBorder="1" applyAlignment="1">
      <alignment/>
    </xf>
    <xf numFmtId="179" fontId="5" fillId="34" borderId="14" xfId="42" applyFont="1" applyFill="1" applyBorder="1" applyAlignment="1">
      <alignment/>
    </xf>
    <xf numFmtId="2" fontId="2" fillId="34" borderId="27" xfId="0" applyNumberFormat="1" applyFont="1" applyFill="1" applyBorder="1" applyAlignment="1">
      <alignment/>
    </xf>
    <xf numFmtId="2" fontId="2" fillId="34" borderId="28" xfId="0" applyNumberFormat="1" applyFont="1" applyFill="1" applyBorder="1" applyAlignment="1">
      <alignment/>
    </xf>
    <xf numFmtId="2" fontId="2" fillId="34" borderId="28" xfId="42" applyNumberFormat="1" applyFont="1" applyFill="1" applyBorder="1" applyAlignment="1">
      <alignment/>
    </xf>
    <xf numFmtId="2" fontId="2" fillId="34" borderId="20" xfId="0" applyNumberFormat="1" applyFont="1" applyFill="1" applyBorder="1" applyAlignment="1">
      <alignment/>
    </xf>
    <xf numFmtId="2" fontId="2" fillId="34" borderId="21" xfId="0" applyNumberFormat="1" applyFont="1" applyFill="1" applyBorder="1" applyAlignment="1">
      <alignment/>
    </xf>
    <xf numFmtId="2" fontId="2" fillId="34" borderId="22" xfId="0" applyNumberFormat="1" applyFont="1" applyFill="1" applyBorder="1" applyAlignment="1">
      <alignment/>
    </xf>
    <xf numFmtId="2" fontId="1" fillId="0" borderId="11" xfId="42" applyNumberFormat="1" applyFont="1" applyBorder="1" applyAlignment="1">
      <alignment/>
    </xf>
    <xf numFmtId="179" fontId="1" fillId="34" borderId="20" xfId="42" applyNumberFormat="1" applyFont="1" applyFill="1" applyBorder="1" applyAlignment="1">
      <alignment/>
    </xf>
    <xf numFmtId="179" fontId="1" fillId="34" borderId="29" xfId="42" applyNumberFormat="1" applyFont="1" applyFill="1" applyBorder="1" applyAlignment="1">
      <alignment/>
    </xf>
    <xf numFmtId="179" fontId="1" fillId="34" borderId="21" xfId="42" applyNumberFormat="1" applyFont="1" applyFill="1" applyBorder="1" applyAlignment="1">
      <alignment/>
    </xf>
    <xf numFmtId="179" fontId="5" fillId="34" borderId="30" xfId="42" applyFont="1" applyFill="1" applyBorder="1" applyAlignment="1">
      <alignment/>
    </xf>
    <xf numFmtId="2" fontId="2" fillId="34" borderId="31" xfId="0" applyNumberFormat="1" applyFont="1" applyFill="1" applyBorder="1" applyAlignment="1">
      <alignment/>
    </xf>
    <xf numFmtId="179" fontId="5" fillId="34" borderId="32" xfId="42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5" fillId="0" borderId="3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22">
      <selection activeCell="E35" sqref="E35:E36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11.28125" style="0" customWidth="1"/>
    <col min="4" max="4" width="13.00390625" style="0" customWidth="1"/>
    <col min="5" max="5" width="14.28125" style="0" customWidth="1"/>
    <col min="6" max="6" width="13.28125" style="0" customWidth="1"/>
    <col min="7" max="7" width="11.28125" style="0" customWidth="1"/>
    <col min="8" max="8" width="5.28125" style="0" customWidth="1"/>
    <col min="9" max="9" width="21.8515625" style="0" customWidth="1"/>
    <col min="10" max="10" width="10.7109375" style="0" customWidth="1"/>
    <col min="12" max="12" width="9.28125" style="0" bestFit="1" customWidth="1"/>
    <col min="14" max="14" width="11.28125" style="0" customWidth="1"/>
  </cols>
  <sheetData>
    <row r="1" spans="2:9" ht="12.75">
      <c r="B1" s="1" t="s">
        <v>23</v>
      </c>
      <c r="C1" s="1"/>
      <c r="D1" s="1"/>
      <c r="I1" s="20"/>
    </row>
    <row r="2" spans="2:9" ht="12.75">
      <c r="B2" s="1" t="s">
        <v>31</v>
      </c>
      <c r="C2" s="1"/>
      <c r="D2" s="1"/>
      <c r="I2" s="20"/>
    </row>
    <row r="3" spans="2:9" ht="12.75">
      <c r="B3" s="1" t="s">
        <v>29</v>
      </c>
      <c r="C3" s="1"/>
      <c r="D3" s="1"/>
      <c r="I3" s="20"/>
    </row>
    <row r="4" spans="2:4" ht="12.75">
      <c r="B4" s="1"/>
      <c r="C4" s="1"/>
      <c r="D4" s="1"/>
    </row>
    <row r="5" spans="2:7" ht="13.5" thickBot="1">
      <c r="B5" s="1" t="s">
        <v>37</v>
      </c>
      <c r="G5" s="31" t="s">
        <v>30</v>
      </c>
    </row>
    <row r="6" spans="1:7" ht="38.25">
      <c r="A6" s="3"/>
      <c r="B6" s="3"/>
      <c r="C6" s="34" t="s">
        <v>27</v>
      </c>
      <c r="D6" s="35" t="s">
        <v>7</v>
      </c>
      <c r="E6" s="35" t="s">
        <v>6</v>
      </c>
      <c r="F6" s="36" t="s">
        <v>7</v>
      </c>
      <c r="G6" s="34" t="s">
        <v>38</v>
      </c>
    </row>
    <row r="7" spans="1:7" ht="27" thickBot="1">
      <c r="A7" s="4" t="s">
        <v>0</v>
      </c>
      <c r="B7" s="33" t="s">
        <v>1</v>
      </c>
      <c r="C7" s="21"/>
      <c r="D7" s="38" t="s">
        <v>8</v>
      </c>
      <c r="E7" s="38" t="s">
        <v>2</v>
      </c>
      <c r="F7" s="39" t="s">
        <v>2</v>
      </c>
      <c r="G7" s="37"/>
    </row>
    <row r="8" spans="1:14" ht="12.75">
      <c r="A8" s="57">
        <v>1</v>
      </c>
      <c r="B8" s="28" t="s">
        <v>24</v>
      </c>
      <c r="C8" s="42">
        <v>202</v>
      </c>
      <c r="D8" s="49">
        <f>C8*J14-0.03</f>
        <v>8487.516212799499</v>
      </c>
      <c r="E8" s="45">
        <v>480</v>
      </c>
      <c r="F8" s="24">
        <f>E8*J18-0.03</f>
        <v>37595.18508939766</v>
      </c>
      <c r="G8" s="40">
        <f>D8+F8</f>
        <v>46082.70130219716</v>
      </c>
      <c r="H8" s="2"/>
      <c r="N8" s="12"/>
    </row>
    <row r="9" spans="1:14" ht="12.75">
      <c r="A9" s="58">
        <v>2</v>
      </c>
      <c r="B9" s="29" t="s">
        <v>25</v>
      </c>
      <c r="C9" s="43">
        <v>170</v>
      </c>
      <c r="D9" s="49">
        <f>C9*J14+0.05</f>
        <v>7143.034436514431</v>
      </c>
      <c r="E9" s="46">
        <v>67</v>
      </c>
      <c r="F9" s="24">
        <f>E9*J18+0.06</f>
        <v>5247.7254395617565</v>
      </c>
      <c r="G9" s="27">
        <f>D9+F9</f>
        <v>12390.759876076187</v>
      </c>
      <c r="H9" s="2"/>
      <c r="N9" s="12"/>
    </row>
    <row r="10" spans="1:14" ht="12.75">
      <c r="A10" s="58">
        <v>3</v>
      </c>
      <c r="B10" s="29" t="s">
        <v>3</v>
      </c>
      <c r="C10" s="43">
        <v>180</v>
      </c>
      <c r="D10" s="49">
        <f>C10*J14-0.13</f>
        <v>7563.029991603515</v>
      </c>
      <c r="E10" s="46">
        <v>86.85</v>
      </c>
      <c r="F10" s="24">
        <f>E10*J18-0.11</f>
        <v>6802.274230237888</v>
      </c>
      <c r="G10" s="40">
        <f aca="true" t="shared" si="0" ref="G10:G21">D10+F10</f>
        <v>14365.304221841403</v>
      </c>
      <c r="H10" s="2"/>
      <c r="N10" s="12"/>
    </row>
    <row r="11" spans="1:14" ht="13.5" thickBot="1">
      <c r="A11" s="58">
        <v>4</v>
      </c>
      <c r="B11" s="29" t="s">
        <v>16</v>
      </c>
      <c r="C11" s="43">
        <v>85</v>
      </c>
      <c r="D11" s="49">
        <f>C11*J14+0.06</f>
        <v>3571.5522182572154</v>
      </c>
      <c r="E11" s="46">
        <v>71.42</v>
      </c>
      <c r="F11" s="24">
        <f>E11*J18+0.05</f>
        <v>5593.904711843293</v>
      </c>
      <c r="G11" s="27">
        <f t="shared" si="0"/>
        <v>9165.456930100509</v>
      </c>
      <c r="H11" s="2"/>
      <c r="I11" s="10"/>
      <c r="J11" s="10"/>
      <c r="N11" s="12"/>
    </row>
    <row r="12" spans="1:14" ht="12.75">
      <c r="A12" s="58">
        <v>5</v>
      </c>
      <c r="B12" s="29" t="s">
        <v>17</v>
      </c>
      <c r="C12" s="44">
        <v>100</v>
      </c>
      <c r="D12" s="49">
        <f>C12*J14</f>
        <v>4201.755550890842</v>
      </c>
      <c r="E12" s="46">
        <v>108.26</v>
      </c>
      <c r="F12" s="24">
        <f>E12*J18</f>
        <v>8479.287469954563</v>
      </c>
      <c r="G12" s="40">
        <f t="shared" si="0"/>
        <v>12681.043020845405</v>
      </c>
      <c r="H12" s="2"/>
      <c r="I12" s="3" t="s">
        <v>21</v>
      </c>
      <c r="J12" s="17">
        <v>196164</v>
      </c>
      <c r="N12" s="12"/>
    </row>
    <row r="13" spans="1:14" ht="12.75">
      <c r="A13" s="58">
        <v>6</v>
      </c>
      <c r="B13" s="29" t="s">
        <v>26</v>
      </c>
      <c r="C13" s="43">
        <v>256</v>
      </c>
      <c r="D13" s="49">
        <f>C13*J14</f>
        <v>10756.494210280554</v>
      </c>
      <c r="E13" s="46">
        <v>142.84</v>
      </c>
      <c r="F13" s="24">
        <f>E13*J18</f>
        <v>11187.709423686585</v>
      </c>
      <c r="G13" s="27">
        <f t="shared" si="0"/>
        <v>21944.20363396714</v>
      </c>
      <c r="H13" s="2"/>
      <c r="I13" s="15" t="s">
        <v>9</v>
      </c>
      <c r="J13" s="18">
        <v>4668.62</v>
      </c>
      <c r="N13" s="12"/>
    </row>
    <row r="14" spans="1:14" ht="13.5" thickBot="1">
      <c r="A14" s="58">
        <v>7</v>
      </c>
      <c r="B14" s="29" t="s">
        <v>15</v>
      </c>
      <c r="C14" s="43">
        <v>70</v>
      </c>
      <c r="D14" s="49">
        <f>C14*J14</f>
        <v>2941.228885623589</v>
      </c>
      <c r="E14" s="46">
        <v>81.28</v>
      </c>
      <c r="F14" s="24">
        <f>E14*J18-0.01</f>
        <v>6366.113088471336</v>
      </c>
      <c r="G14" s="40">
        <f>D14+F14</f>
        <v>9307.341974094925</v>
      </c>
      <c r="H14" s="2"/>
      <c r="I14" s="16" t="s">
        <v>10</v>
      </c>
      <c r="J14" s="48">
        <f>J12/J13</f>
        <v>42.017555508908416</v>
      </c>
      <c r="N14" s="12"/>
    </row>
    <row r="15" spans="1:14" ht="13.5" thickBot="1">
      <c r="A15" s="58">
        <v>8</v>
      </c>
      <c r="B15" s="29" t="s">
        <v>4</v>
      </c>
      <c r="C15" s="43">
        <v>909.2</v>
      </c>
      <c r="D15" s="49">
        <f>C15*J14</f>
        <v>38202.361468699535</v>
      </c>
      <c r="E15" s="46">
        <v>289.81</v>
      </c>
      <c r="F15" s="24">
        <f>E15*J18</f>
        <v>22698.89434387153</v>
      </c>
      <c r="G15" s="27">
        <f t="shared" si="0"/>
        <v>60901.255812571064</v>
      </c>
      <c r="H15" s="2"/>
      <c r="I15" s="10"/>
      <c r="J15" s="11"/>
      <c r="L15" s="12"/>
      <c r="N15" s="12"/>
    </row>
    <row r="16" spans="1:14" ht="12.75">
      <c r="A16" s="58">
        <v>9</v>
      </c>
      <c r="B16" s="29" t="s">
        <v>18</v>
      </c>
      <c r="C16" s="43">
        <v>260</v>
      </c>
      <c r="D16" s="49">
        <f>C16*J14-0.02</f>
        <v>10924.544432316188</v>
      </c>
      <c r="E16" s="46">
        <v>122.84</v>
      </c>
      <c r="F16" s="24">
        <f>E16*J18-0.03</f>
        <v>9621.212128295016</v>
      </c>
      <c r="G16" s="40">
        <f>D16+F16</f>
        <v>20545.756560611204</v>
      </c>
      <c r="H16" s="2"/>
      <c r="I16" s="3" t="s">
        <v>22</v>
      </c>
      <c r="J16" s="17">
        <v>196164</v>
      </c>
      <c r="N16" s="12"/>
    </row>
    <row r="17" spans="1:14" ht="12.75">
      <c r="A17" s="58">
        <v>10</v>
      </c>
      <c r="B17" s="29" t="s">
        <v>14</v>
      </c>
      <c r="C17" s="43">
        <v>288.32</v>
      </c>
      <c r="D17" s="49">
        <f>C17*J14+0.02</f>
        <v>12114.521604328474</v>
      </c>
      <c r="E17" s="46">
        <v>257.7</v>
      </c>
      <c r="F17" s="24">
        <f>E17*J18+0.03</f>
        <v>20183.961101120363</v>
      </c>
      <c r="G17" s="27">
        <f>D17+F17</f>
        <v>32298.482705448838</v>
      </c>
      <c r="H17" s="2"/>
      <c r="I17" s="15" t="s">
        <v>11</v>
      </c>
      <c r="J17" s="18">
        <v>2504.54</v>
      </c>
      <c r="N17" s="12"/>
    </row>
    <row r="18" spans="1:14" ht="13.5" thickBot="1">
      <c r="A18" s="58">
        <v>11</v>
      </c>
      <c r="B18" s="30" t="s">
        <v>13</v>
      </c>
      <c r="C18" s="43">
        <v>865</v>
      </c>
      <c r="D18" s="50">
        <f>C18*J14-0.1</f>
        <v>36345.08551520578</v>
      </c>
      <c r="E18" s="47">
        <v>267.18</v>
      </c>
      <c r="F18" s="25">
        <f>E18*J18-0.12</f>
        <v>20926.31659913597</v>
      </c>
      <c r="G18" s="41">
        <f>D18+F18</f>
        <v>57271.40211434175</v>
      </c>
      <c r="H18" s="2"/>
      <c r="I18" s="16" t="s">
        <v>12</v>
      </c>
      <c r="J18" s="48">
        <f>J16/J17</f>
        <v>78.32336476957845</v>
      </c>
      <c r="N18" s="12"/>
    </row>
    <row r="19" spans="1:14" ht="12.75">
      <c r="A19" s="59">
        <v>12</v>
      </c>
      <c r="B19" s="30" t="s">
        <v>19</v>
      </c>
      <c r="C19" s="43">
        <v>110</v>
      </c>
      <c r="D19" s="51">
        <f>C19*J14+0.06</f>
        <v>4621.991105979926</v>
      </c>
      <c r="E19" s="46">
        <v>71.42</v>
      </c>
      <c r="F19" s="26">
        <f>E19*J18+0.07</f>
        <v>5593.924711843292</v>
      </c>
      <c r="G19" s="27">
        <f>D19+F19</f>
        <v>10215.915817823217</v>
      </c>
      <c r="H19" s="2"/>
      <c r="J19" t="s">
        <v>32</v>
      </c>
      <c r="N19" s="12"/>
    </row>
    <row r="20" spans="1:14" ht="12.75">
      <c r="A20" s="59">
        <v>13</v>
      </c>
      <c r="B20" s="30" t="s">
        <v>28</v>
      </c>
      <c r="C20" s="43">
        <v>125</v>
      </c>
      <c r="D20" s="51">
        <f>C20*J14+0.14</f>
        <v>5252.334438613552</v>
      </c>
      <c r="E20" s="46">
        <v>86.85</v>
      </c>
      <c r="F20" s="26">
        <f>E20*J18+0.14</f>
        <v>6802.524230237888</v>
      </c>
      <c r="G20" s="27">
        <f>D20+F20</f>
        <v>12054.85866885144</v>
      </c>
      <c r="H20" s="2"/>
      <c r="N20" s="12"/>
    </row>
    <row r="21" spans="1:14" ht="12.75">
      <c r="A21" s="59">
        <v>14</v>
      </c>
      <c r="B21" s="30" t="s">
        <v>20</v>
      </c>
      <c r="C21" s="43">
        <v>153.1</v>
      </c>
      <c r="D21" s="51">
        <f>C21*J14</f>
        <v>6432.887748413878</v>
      </c>
      <c r="E21" s="46">
        <v>86.27</v>
      </c>
      <c r="F21" s="26">
        <f>E21*J18</f>
        <v>6756.956678671532</v>
      </c>
      <c r="G21" s="27">
        <f t="shared" si="0"/>
        <v>13189.84442708541</v>
      </c>
      <c r="H21" s="2"/>
      <c r="N21" s="12"/>
    </row>
    <row r="22" spans="1:14" ht="13.5" thickBot="1">
      <c r="A22" s="59">
        <v>15</v>
      </c>
      <c r="B22" s="29" t="s">
        <v>33</v>
      </c>
      <c r="C22" s="43">
        <v>895</v>
      </c>
      <c r="D22" s="51">
        <f>C22*J14-0.05</f>
        <v>37605.66218047303</v>
      </c>
      <c r="E22" s="46">
        <v>284.82</v>
      </c>
      <c r="F22" s="26">
        <f>E22*J18-0.04</f>
        <v>22308.02075367133</v>
      </c>
      <c r="G22" s="27">
        <f>D22+F22</f>
        <v>59913.682934144366</v>
      </c>
      <c r="H22" s="2"/>
      <c r="N22" s="12"/>
    </row>
    <row r="23" spans="1:8" ht="13.5" thickBot="1">
      <c r="A23" s="59"/>
      <c r="B23" s="30"/>
      <c r="C23" s="53"/>
      <c r="D23" s="50"/>
      <c r="E23" s="52"/>
      <c r="F23" s="25"/>
      <c r="G23" s="54"/>
      <c r="H23" s="2"/>
    </row>
    <row r="24" spans="1:8" ht="13.5" thickBot="1">
      <c r="A24" s="5"/>
      <c r="B24" s="6" t="s">
        <v>5</v>
      </c>
      <c r="C24" s="32">
        <f>SUM(C8:C23)</f>
        <v>4668.62</v>
      </c>
      <c r="D24" s="22">
        <f>SUM(D8:D23)</f>
        <v>196164</v>
      </c>
      <c r="E24" s="22">
        <f>SUM(E8:E23)</f>
        <v>2504.5400000000004</v>
      </c>
      <c r="F24" s="23">
        <f>SUM(F8:F23)-0.01</f>
        <v>196163.99999999994</v>
      </c>
      <c r="G24" s="19">
        <f>D24+F24</f>
        <v>392327.99999999994</v>
      </c>
      <c r="H24" s="2"/>
    </row>
    <row r="25" spans="1:12" ht="13.5" thickBot="1">
      <c r="A25" s="14" t="s">
        <v>39</v>
      </c>
      <c r="B25" s="7"/>
      <c r="C25" s="8"/>
      <c r="D25" s="8"/>
      <c r="E25" s="8"/>
      <c r="F25" s="9"/>
      <c r="G25" s="8"/>
      <c r="L25" s="20"/>
    </row>
    <row r="26" spans="1:12" ht="12.75">
      <c r="A26" s="60"/>
      <c r="B26" s="61" t="s">
        <v>40</v>
      </c>
      <c r="C26" s="8"/>
      <c r="D26" s="8" t="s">
        <v>35</v>
      </c>
      <c r="E26" s="8"/>
      <c r="F26" s="9"/>
      <c r="G26" s="8"/>
      <c r="L26" s="20"/>
    </row>
    <row r="27" spans="1:12" ht="13.5" thickBot="1">
      <c r="A27" s="62"/>
      <c r="B27" s="63" t="s">
        <v>34</v>
      </c>
      <c r="C27" s="20"/>
      <c r="D27" s="56" t="s">
        <v>36</v>
      </c>
      <c r="E27" s="8"/>
      <c r="F27" s="9"/>
      <c r="G27" s="8"/>
      <c r="H27" s="55"/>
      <c r="L27" s="20"/>
    </row>
    <row r="28" spans="9:10" ht="12.75">
      <c r="I28" s="13"/>
      <c r="J28" s="13"/>
    </row>
  </sheetData>
  <sheetProtection/>
  <printOptions/>
  <pageMargins left="0.7086614173228347" right="0.1968503937007874" top="0.43" bottom="0.2362204724409449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2020-01-30T09:35:04Z</cp:lastPrinted>
  <dcterms:created xsi:type="dcterms:W3CDTF">1996-10-14T23:33:28Z</dcterms:created>
  <dcterms:modified xsi:type="dcterms:W3CDTF">2020-02-24T10:52:33Z</dcterms:modified>
  <cp:category/>
  <cp:version/>
  <cp:contentType/>
  <cp:contentStatus/>
</cp:coreProperties>
</file>